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ThisWorkbook"/>
  <xr:revisionPtr revIDLastSave="0" documentId="8_{7EBDB528-5552-444F-8B54-18A6EFA919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sh Flow Statement" sheetId="1" r:id="rId1"/>
  </sheets>
  <definedNames>
    <definedName name="FiscalYearStartDate">'Cash Flow Statement'!$B$4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E4" i="1" l="1"/>
  <c r="P3" i="1" l="1"/>
  <c r="O3" i="1"/>
  <c r="N3" i="1"/>
  <c r="M3" i="1"/>
  <c r="L3" i="1"/>
  <c r="K3" i="1"/>
  <c r="J3" i="1"/>
  <c r="I3" i="1"/>
  <c r="H3" i="1"/>
  <c r="G3" i="1"/>
  <c r="F3" i="1"/>
  <c r="E3" i="1" l="1"/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F4" i="1"/>
  <c r="G4" i="1" l="1"/>
  <c r="H4" i="1" s="1"/>
  <c r="I4" i="1" s="1"/>
  <c r="J4" i="1" s="1"/>
  <c r="K4" i="1" s="1"/>
  <c r="L4" i="1" s="1"/>
  <c r="M4" i="1" s="1"/>
  <c r="N4" i="1" s="1"/>
  <c r="O4" i="1" s="1"/>
  <c r="P4" i="1" s="1"/>
  <c r="E46" i="1"/>
  <c r="F46" i="1"/>
  <c r="G46" i="1"/>
  <c r="H46" i="1"/>
  <c r="I46" i="1"/>
  <c r="J46" i="1"/>
  <c r="K46" i="1"/>
  <c r="L46" i="1"/>
  <c r="M46" i="1"/>
  <c r="N46" i="1"/>
  <c r="O46" i="1"/>
  <c r="P46" i="1"/>
  <c r="D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44" i="1"/>
  <c r="R43" i="1"/>
  <c r="R42" i="1"/>
  <c r="R41" i="1"/>
  <c r="R40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17" i="1"/>
  <c r="R16" i="1"/>
  <c r="D13" i="1"/>
  <c r="R9" i="1"/>
  <c r="R10" i="1"/>
  <c r="R11" i="1"/>
  <c r="R12" i="1" l="1"/>
  <c r="D48" i="1"/>
  <c r="E6" i="1" s="1"/>
  <c r="E13" i="1" s="1"/>
  <c r="E48" i="1" s="1"/>
  <c r="F13" i="1" s="1"/>
  <c r="F48" i="1" s="1"/>
  <c r="G6" i="1" s="1"/>
  <c r="G13" i="1" s="1"/>
  <c r="G48" i="1" s="1"/>
  <c r="H6" i="1" s="1"/>
  <c r="H13" i="1" s="1"/>
  <c r="H48" i="1" s="1"/>
  <c r="I6" i="1" s="1"/>
  <c r="I13" i="1" s="1"/>
  <c r="I48" i="1" s="1"/>
  <c r="J6" i="1" s="1"/>
  <c r="J13" i="1" s="1"/>
  <c r="J48" i="1" s="1"/>
  <c r="K6" i="1" s="1"/>
  <c r="K13" i="1" s="1"/>
  <c r="K48" i="1" s="1"/>
  <c r="L6" i="1" s="1"/>
  <c r="L13" i="1" s="1"/>
  <c r="L48" i="1" s="1"/>
  <c r="M6" i="1" s="1"/>
  <c r="M13" i="1" s="1"/>
  <c r="M48" i="1" s="1"/>
  <c r="N6" i="1" s="1"/>
  <c r="N13" i="1" s="1"/>
  <c r="N48" i="1" s="1"/>
  <c r="O6" i="1" s="1"/>
  <c r="O13" i="1" s="1"/>
  <c r="O48" i="1" s="1"/>
  <c r="P6" i="1" s="1"/>
  <c r="R46" i="1"/>
  <c r="R45" i="1"/>
  <c r="R37" i="1"/>
  <c r="P13" i="1" l="1"/>
  <c r="P48" i="1" s="1"/>
  <c r="R6" i="1"/>
  <c r="R13" i="1" s="1"/>
  <c r="R48" i="1" s="1"/>
</calcChain>
</file>

<file path=xl/sharedStrings.xml><?xml version="1.0" encoding="utf-8"?>
<sst xmlns="http://schemas.openxmlformats.org/spreadsheetml/2006/main" count="45" uniqueCount="40">
  <si>
    <t>Cash on Hand (beginning of month)</t>
  </si>
  <si>
    <t>Cash Sales</t>
  </si>
  <si>
    <t>Collections fm CR accounts</t>
  </si>
  <si>
    <t>Loan/ other cash inj.</t>
  </si>
  <si>
    <t>Total Cash Available (before cash out)</t>
  </si>
  <si>
    <t>Purchases (merchandise)</t>
  </si>
  <si>
    <t>Purchases (specify)</t>
  </si>
  <si>
    <t>Gross wages (exact withdrawal)</t>
  </si>
  <si>
    <t>Payroll expenses (taxes, etc.)</t>
  </si>
  <si>
    <t>Outside services</t>
  </si>
  <si>
    <t>Supplies (office &amp; oper.)</t>
  </si>
  <si>
    <t>Repairs &amp; maintenance</t>
  </si>
  <si>
    <t>Advertising</t>
  </si>
  <si>
    <t>Car, delivery &amp; travel</t>
  </si>
  <si>
    <t>Accounting &amp; legal</t>
  </si>
  <si>
    <t>Rent</t>
  </si>
  <si>
    <t>Telephone</t>
  </si>
  <si>
    <t>Utilities</t>
  </si>
  <si>
    <t>Insurance</t>
  </si>
  <si>
    <t>Taxes (real estate, etc.)</t>
  </si>
  <si>
    <t>Interest</t>
  </si>
  <si>
    <t>Other expenses (specify)</t>
  </si>
  <si>
    <t>Other (specify)</t>
  </si>
  <si>
    <t>Miscellaneous</t>
  </si>
  <si>
    <t>Loan principal payment</t>
  </si>
  <si>
    <t>Capital purchase (specify)</t>
  </si>
  <si>
    <t>Other startup costs</t>
  </si>
  <si>
    <t>Cash Position (end of month)</t>
  </si>
  <si>
    <t>Total</t>
  </si>
  <si>
    <t>Cash Receipts</t>
  </si>
  <si>
    <t>Cash Paid Out</t>
  </si>
  <si>
    <t>Cash Paid Out (Non P&amp;L)</t>
  </si>
  <si>
    <t>Total Cash Paid Out</t>
  </si>
  <si>
    <t>Fiscal year begins:</t>
  </si>
  <si>
    <t>EST</t>
  </si>
  <si>
    <t>Item EST</t>
  </si>
  <si>
    <t>(Pre) Startup</t>
  </si>
  <si>
    <t>Reserve and/or escrow</t>
  </si>
  <si>
    <t>Owners' withdrawal</t>
  </si>
  <si>
    <r>
      <rPr>
        <b/>
        <sz val="16"/>
        <rFont val="Calibri"/>
        <family val="2"/>
      </rPr>
      <t xml:space="preserve">Cash Flow </t>
    </r>
    <r>
      <rPr>
        <b/>
        <sz val="16"/>
        <color theme="1" tint="0.14999847407452621"/>
        <rFont val="Calibri"/>
        <family val="2"/>
      </rPr>
      <t>Statement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</si>
</sst>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m"/>
    <numFmt numFmtId="165" formatCode="dd"/>
    <numFmt numFmtId="166" formatCode="0_);\-0_)"/>
  </numFmts>
  <fonts count="27" x14ac:knownFonts="1">
    <font>
      <sz val="10"/>
      <color theme="1" tint="0.14996795556505021"/>
      <name val="Franklin Gothic Medium"/>
      <family val="2"/>
      <scheme val="minor"/>
    </font>
    <font>
      <sz val="10"/>
      <color theme="1" tint="0.149998474074526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sz val="18"/>
      <color theme="1" tint="0.14996795556505021"/>
      <name val="Franklin Gothic Medium"/>
      <family val="2"/>
      <scheme val="major"/>
    </font>
    <font>
      <sz val="11"/>
      <color theme="1" tint="0.14975432599871821"/>
      <name val="Franklin Gothic Medium"/>
      <family val="2"/>
      <scheme val="major"/>
    </font>
    <font>
      <sz val="12"/>
      <color theme="3"/>
      <name val="Franklin Gothic Medium"/>
      <family val="2"/>
      <scheme val="major"/>
    </font>
    <font>
      <sz val="11"/>
      <color theme="1" tint="0.14993743705557422"/>
      <name val="Franklin Gothic Medium"/>
      <family val="2"/>
      <scheme val="major"/>
    </font>
    <font>
      <b/>
      <sz val="16"/>
      <color theme="4"/>
      <name val="Calibri"/>
      <family val="2"/>
    </font>
    <font>
      <b/>
      <sz val="16"/>
      <name val="Calibri"/>
      <family val="2"/>
    </font>
    <font>
      <b/>
      <sz val="16"/>
      <color theme="1" tint="0.14999847407452621"/>
      <name val="Calibri"/>
      <family val="2"/>
    </font>
    <font>
      <sz val="10"/>
      <color theme="1" tint="0.14996795556505021"/>
      <name val="Calibri"/>
      <family val="2"/>
    </font>
    <font>
      <b/>
      <sz val="11"/>
      <color theme="4" tint="-0.249977111117893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theme="1" tint="0.14999847407452621"/>
      <name val="Calibri"/>
      <family val="2"/>
    </font>
    <font>
      <sz val="9"/>
      <color theme="1" tint="0.14999847407452621"/>
      <name val="Calibri"/>
      <family val="2"/>
    </font>
    <font>
      <sz val="11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0"/>
      <color theme="1" tint="0.499984740745262"/>
      <name val="Calibri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65EA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1" fillId="3" borderId="9" applyFont="0" applyAlignment="0">
      <alignment vertical="center"/>
    </xf>
    <xf numFmtId="164" fontId="3" fillId="0" borderId="2">
      <alignment horizontal="right" vertical="center" wrapText="1" indent="1"/>
    </xf>
  </cellStyleXfs>
  <cellXfs count="66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7" fillId="0" borderId="1" xfId="1" applyFont="1" applyBorder="1"/>
    <xf numFmtId="0" fontId="10" fillId="0" borderId="1" xfId="0" applyFont="1" applyBorder="1">
      <alignment vertical="center"/>
    </xf>
    <xf numFmtId="0" fontId="11" fillId="0" borderId="1" xfId="0" applyFont="1" applyBorder="1" applyAlignment="1">
      <alignment horizontal="right"/>
    </xf>
    <xf numFmtId="0" fontId="12" fillId="0" borderId="0" xfId="2" applyFont="1"/>
    <xf numFmtId="0" fontId="13" fillId="0" borderId="0" xfId="0" applyFont="1">
      <alignment vertical="center"/>
    </xf>
    <xf numFmtId="3" fontId="14" fillId="0" borderId="2" xfId="0" applyNumberFormat="1" applyFont="1" applyFill="1" applyBorder="1" applyAlignment="1">
      <alignment horizontal="right" wrapText="1" indent="1"/>
    </xf>
    <xf numFmtId="164" fontId="15" fillId="0" borderId="2" xfId="6" applyFont="1">
      <alignment horizontal="right" vertical="center" wrapText="1" indent="1"/>
    </xf>
    <xf numFmtId="164" fontId="16" fillId="2" borderId="7" xfId="0" applyNumberFormat="1" applyFont="1" applyFill="1" applyBorder="1" applyAlignment="1">
      <alignment horizontal="right" vertical="center" wrapText="1" indent="1"/>
    </xf>
    <xf numFmtId="3" fontId="16" fillId="0" borderId="2" xfId="0" applyNumberFormat="1" applyFont="1" applyFill="1" applyBorder="1" applyAlignment="1">
      <alignment horizontal="right" vertical="center" wrapText="1" indent="1"/>
    </xf>
    <xf numFmtId="0" fontId="10" fillId="0" borderId="0" xfId="0" applyFont="1" applyFill="1" applyBorder="1">
      <alignment vertical="center"/>
    </xf>
    <xf numFmtId="14" fontId="13" fillId="0" borderId="0" xfId="0" applyNumberFormat="1" applyFont="1" applyBorder="1" applyAlignment="1">
      <alignment horizontal="left" vertical="center" indent="1"/>
    </xf>
    <xf numFmtId="3" fontId="13" fillId="0" borderId="3" xfId="0" applyNumberFormat="1" applyFont="1" applyFill="1" applyBorder="1" applyAlignment="1">
      <alignment horizontal="right" wrapText="1" indent="1"/>
    </xf>
    <xf numFmtId="165" fontId="13" fillId="0" borderId="3" xfId="0" applyNumberFormat="1" applyFont="1" applyFill="1" applyBorder="1" applyAlignment="1">
      <alignment horizontal="right" wrapText="1" indent="1"/>
    </xf>
    <xf numFmtId="165" fontId="14" fillId="2" borderId="7" xfId="0" applyNumberFormat="1" applyFont="1" applyFill="1" applyBorder="1" applyAlignment="1">
      <alignment horizontal="right" wrapText="1" indent="1"/>
    </xf>
    <xf numFmtId="14" fontId="17" fillId="0" borderId="0" xfId="0" applyNumberFormat="1" applyFont="1" applyBorder="1" applyAlignment="1">
      <alignment horizontal="left" vertical="center" indent="1"/>
    </xf>
    <xf numFmtId="0" fontId="10" fillId="0" borderId="0" xfId="0" applyFont="1">
      <alignment vertical="center"/>
    </xf>
    <xf numFmtId="3" fontId="17" fillId="0" borderId="0" xfId="0" applyNumberFormat="1" applyFont="1" applyFill="1" applyBorder="1" applyAlignment="1">
      <alignment horizontal="right" wrapText="1" indent="1"/>
    </xf>
    <xf numFmtId="165" fontId="18" fillId="0" borderId="0" xfId="0" applyNumberFormat="1" applyFont="1" applyFill="1" applyBorder="1" applyAlignment="1">
      <alignment horizontal="right" wrapText="1" indent="1"/>
    </xf>
    <xf numFmtId="165" fontId="18" fillId="2" borderId="6" xfId="0" applyNumberFormat="1" applyFont="1" applyFill="1" applyBorder="1" applyAlignment="1">
      <alignment horizontal="right" wrapText="1" indent="1"/>
    </xf>
    <xf numFmtId="3" fontId="18" fillId="0" borderId="0" xfId="0" applyNumberFormat="1" applyFont="1" applyFill="1" applyBorder="1" applyAlignment="1">
      <alignment horizontal="right" wrapText="1" indent="1"/>
    </xf>
    <xf numFmtId="166" fontId="19" fillId="0" borderId="10" xfId="2" applyNumberFormat="1" applyFont="1" applyFill="1" applyBorder="1" applyAlignment="1">
      <alignment horizontal="left" vertical="center"/>
    </xf>
    <xf numFmtId="0" fontId="20" fillId="0" borderId="0" xfId="0" applyFont="1">
      <alignment vertical="center"/>
    </xf>
    <xf numFmtId="166" fontId="20" fillId="0" borderId="9" xfId="0" applyNumberFormat="1" applyFont="1" applyFill="1" applyBorder="1" applyAlignment="1">
      <alignment horizontal="right" vertical="center"/>
    </xf>
    <xf numFmtId="166" fontId="20" fillId="2" borderId="7" xfId="0" applyNumberFormat="1" applyFont="1" applyFill="1" applyBorder="1" applyAlignment="1">
      <alignment horizontal="right"/>
    </xf>
    <xf numFmtId="0" fontId="21" fillId="0" borderId="9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22" fillId="0" borderId="0" xfId="2" applyFont="1" applyAlignment="1">
      <alignment vertical="center"/>
    </xf>
    <xf numFmtId="166" fontId="20" fillId="0" borderId="0" xfId="0" applyNumberFormat="1" applyFont="1" applyAlignment="1">
      <alignment horizontal="left" vertical="center" indent="1"/>
    </xf>
    <xf numFmtId="0" fontId="20" fillId="2" borderId="6" xfId="0" applyFont="1" applyFill="1" applyBorder="1">
      <alignment vertical="center"/>
    </xf>
    <xf numFmtId="166" fontId="20" fillId="0" borderId="0" xfId="0" applyNumberFormat="1" applyFont="1" applyAlignment="1">
      <alignment horizontal="right" vertical="center"/>
    </xf>
    <xf numFmtId="166" fontId="20" fillId="2" borderId="6" xfId="0" applyNumberFormat="1" applyFont="1" applyFill="1" applyBorder="1">
      <alignment vertical="center"/>
    </xf>
    <xf numFmtId="166" fontId="20" fillId="0" borderId="0" xfId="0" applyNumberFormat="1" applyFont="1">
      <alignment vertical="center"/>
    </xf>
    <xf numFmtId="0" fontId="20" fillId="2" borderId="5" xfId="0" applyFont="1" applyFill="1" applyBorder="1">
      <alignment vertical="center"/>
    </xf>
    <xf numFmtId="166" fontId="13" fillId="0" borderId="0" xfId="0" applyNumberFormat="1" applyFont="1" applyAlignment="1">
      <alignment horizontal="left" vertical="center" indent="1"/>
    </xf>
    <xf numFmtId="0" fontId="13" fillId="2" borderId="4" xfId="0" applyFont="1" applyFill="1" applyBorder="1">
      <alignment vertical="center"/>
    </xf>
    <xf numFmtId="166" fontId="13" fillId="0" borderId="0" xfId="0" applyNumberFormat="1" applyFont="1">
      <alignment vertical="center"/>
    </xf>
    <xf numFmtId="166" fontId="13" fillId="2" borderId="6" xfId="0" applyNumberFormat="1" applyFont="1" applyFill="1" applyBorder="1">
      <alignment vertical="center"/>
    </xf>
    <xf numFmtId="166" fontId="23" fillId="5" borderId="10" xfId="2" applyNumberFormat="1" applyFont="1" applyFill="1" applyBorder="1" applyAlignment="1">
      <alignment horizontal="left" vertical="center"/>
    </xf>
    <xf numFmtId="0" fontId="24" fillId="5" borderId="0" xfId="0" applyFont="1" applyFill="1">
      <alignment vertical="center"/>
    </xf>
    <xf numFmtId="166" fontId="24" fillId="5" borderId="9" xfId="5" applyFont="1" applyFill="1" applyAlignment="1">
      <alignment vertical="center"/>
    </xf>
    <xf numFmtId="166" fontId="24" fillId="5" borderId="8" xfId="0" applyNumberFormat="1" applyFont="1" applyFill="1" applyBorder="1" applyAlignment="1">
      <alignment vertical="center"/>
    </xf>
    <xf numFmtId="0" fontId="24" fillId="5" borderId="9" xfId="0" applyFont="1" applyFill="1" applyBorder="1">
      <alignment vertical="center"/>
    </xf>
    <xf numFmtId="0" fontId="10" fillId="0" borderId="0" xfId="0" applyFont="1" applyAlignment="1">
      <alignment horizontal="center"/>
    </xf>
    <xf numFmtId="0" fontId="22" fillId="0" borderId="0" xfId="2" applyFont="1" applyAlignment="1">
      <alignment horizontal="left"/>
    </xf>
    <xf numFmtId="0" fontId="20" fillId="0" borderId="0" xfId="0" applyFont="1" applyFill="1" applyBorder="1" applyAlignment="1">
      <alignment horizontal="left" vertical="center" indent="1"/>
    </xf>
    <xf numFmtId="166" fontId="20" fillId="0" borderId="0" xfId="0" applyNumberFormat="1" applyFont="1" applyFill="1" applyBorder="1" applyAlignment="1">
      <alignment horizontal="right" vertical="center"/>
    </xf>
    <xf numFmtId="3" fontId="20" fillId="2" borderId="6" xfId="0" applyNumberFormat="1" applyFont="1" applyFill="1" applyBorder="1">
      <alignment vertical="center"/>
    </xf>
    <xf numFmtId="166" fontId="20" fillId="0" borderId="0" xfId="0" applyNumberFormat="1" applyFont="1" applyFill="1" applyBorder="1">
      <alignment vertical="center"/>
    </xf>
    <xf numFmtId="3" fontId="10" fillId="0" borderId="0" xfId="0" applyNumberFormat="1" applyFont="1" applyFill="1" applyBorder="1">
      <alignment vertical="center"/>
    </xf>
    <xf numFmtId="0" fontId="13" fillId="4" borderId="0" xfId="0" applyFont="1" applyFill="1" applyBorder="1" applyAlignment="1">
      <alignment horizontal="left" vertical="center" indent="1"/>
    </xf>
    <xf numFmtId="0" fontId="13" fillId="4" borderId="6" xfId="0" applyFont="1" applyFill="1" applyBorder="1">
      <alignment vertical="center"/>
    </xf>
    <xf numFmtId="166" fontId="13" fillId="4" borderId="0" xfId="0" applyNumberFormat="1" applyFont="1" applyFill="1" applyBorder="1" applyAlignment="1">
      <alignment vertical="center"/>
    </xf>
    <xf numFmtId="166" fontId="13" fillId="4" borderId="6" xfId="0" applyNumberFormat="1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25" fillId="0" borderId="0" xfId="0" applyFont="1" applyFill="1" applyBorder="1" applyAlignment="1">
      <alignment horizontal="left" vertical="center" indent="1"/>
    </xf>
    <xf numFmtId="166" fontId="10" fillId="0" borderId="0" xfId="0" applyNumberFormat="1" applyFont="1" applyFill="1" applyBorder="1" applyAlignment="1">
      <alignment horizontal="right" vertical="center"/>
    </xf>
    <xf numFmtId="166" fontId="10" fillId="2" borderId="6" xfId="0" applyNumberFormat="1" applyFont="1" applyFill="1" applyBorder="1">
      <alignment vertical="center"/>
    </xf>
    <xf numFmtId="166" fontId="10" fillId="0" borderId="0" xfId="0" applyNumberFormat="1" applyFont="1" applyFill="1" applyBorder="1">
      <alignment vertical="center"/>
    </xf>
    <xf numFmtId="0" fontId="13" fillId="4" borderId="0" xfId="0" applyFont="1" applyFill="1" applyBorder="1" applyAlignment="1"/>
    <xf numFmtId="166" fontId="24" fillId="5" borderId="9" xfId="5" applyFont="1" applyFill="1" applyBorder="1" applyAlignment="1">
      <alignment vertical="center"/>
    </xf>
    <xf numFmtId="0" fontId="26" fillId="5" borderId="10" xfId="0" applyFont="1" applyFill="1" applyBorder="1" applyAlignment="1"/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Month" xfId="6" xr:uid="{00000000-0005-0000-0000-000003000000}"/>
    <cellStyle name="Normal" xfId="0" builtinId="0" customBuiltin="1"/>
    <cellStyle name="Title" xfId="1" builtinId="15" customBuiltin="1"/>
    <cellStyle name="Totals" xfId="5" xr:uid="{00000000-0005-0000-0000-000006000000}"/>
  </cellStyles>
  <dxfs count="133"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none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family val="2"/>
        <scheme val="none"/>
      </font>
      <numFmt numFmtId="166" formatCode="0_);\-0_)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none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none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none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none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none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none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none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none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none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none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none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none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none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  <numFmt numFmtId="3" formatCode="#,##0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  <numFmt numFmtId="166" formatCode="0_);\-0_)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_);\-0_)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family val="2"/>
        <scheme val="none"/>
      </font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Cash Receipts" defaultPivotStyle="PivotStyleLight16">
    <tableStyle name="Cash Receipts" pivot="0" count="7" xr9:uid="{00000000-0011-0000-FFFF-FFFF00000000}">
      <tableStyleElement type="wholeTable" dxfId="132"/>
      <tableStyleElement type="headerRow" dxfId="131"/>
      <tableStyleElement type="totalRow" dxfId="130"/>
      <tableStyleElement type="firstColumn" dxfId="129"/>
      <tableStyleElement type="lastColumn" dxfId="128"/>
      <tableStyleElement type="firstTotalCell" dxfId="127"/>
      <tableStyleElement type="lastTotalCell" dxfId="126"/>
    </tableStyle>
  </tableStyles>
  <colors>
    <mruColors>
      <color rgb="FF965E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62089</xdr:rowOff>
    </xdr:from>
    <xdr:to>
      <xdr:col>4</xdr:col>
      <xdr:colOff>245533</xdr:colOff>
      <xdr:row>0</xdr:row>
      <xdr:rowOff>769794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82BB46-A68B-124E-B802-0FCF94026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733" y="62089"/>
          <a:ext cx="3505200" cy="7077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Receipts" displayName="CashReceipts" ref="B9:S12" headerRowCount="0" totalsRowCount="1" headerRowDxfId="80" dataDxfId="78" totalsRowDxfId="79">
  <tableColumns count="18">
    <tableColumn id="1" xr3:uid="{00000000-0010-0000-0000-000001000000}" name="Items" totalsRowLabel="Total" headerRowDxfId="122" dataDxfId="116" totalsRowDxfId="115"/>
    <tableColumn id="17" xr3:uid="{00000000-0010-0000-0000-000011000000}" name="Column2" headerRowDxfId="121" dataDxfId="114" totalsRowDxfId="113"/>
    <tableColumn id="2" xr3:uid="{00000000-0010-0000-0000-000002000000}" name="Period 0" totalsRowFunction="sum" dataDxfId="112" totalsRowDxfId="111"/>
    <tableColumn id="3" xr3:uid="{00000000-0010-0000-0000-000003000000}" name="Period 1" totalsRowFunction="sum" dataDxfId="110" totalsRowDxfId="109"/>
    <tableColumn id="4" xr3:uid="{00000000-0010-0000-0000-000004000000}" name="Period 2" totalsRowFunction="sum" dataDxfId="108" totalsRowDxfId="107"/>
    <tableColumn id="5" xr3:uid="{00000000-0010-0000-0000-000005000000}" name="Period 3" totalsRowFunction="sum" dataDxfId="106" totalsRowDxfId="105"/>
    <tableColumn id="6" xr3:uid="{00000000-0010-0000-0000-000006000000}" name="Period 4" totalsRowFunction="sum" dataDxfId="104" totalsRowDxfId="103"/>
    <tableColumn id="7" xr3:uid="{00000000-0010-0000-0000-000007000000}" name="Period 5" totalsRowFunction="sum" dataDxfId="102" totalsRowDxfId="101"/>
    <tableColumn id="8" xr3:uid="{00000000-0010-0000-0000-000008000000}" name="Period 6" totalsRowFunction="sum" dataDxfId="100" totalsRowDxfId="99"/>
    <tableColumn id="9" xr3:uid="{00000000-0010-0000-0000-000009000000}" name="Period 7" totalsRowFunction="sum" dataDxfId="98" totalsRowDxfId="97"/>
    <tableColumn id="10" xr3:uid="{00000000-0010-0000-0000-00000A000000}" name="Period 8" totalsRowFunction="sum" dataDxfId="96" totalsRowDxfId="95"/>
    <tableColumn id="11" xr3:uid="{00000000-0010-0000-0000-00000B000000}" name="Period 9" totalsRowFunction="sum" dataDxfId="94" totalsRowDxfId="93"/>
    <tableColumn id="12" xr3:uid="{00000000-0010-0000-0000-00000C000000}" name="Period 10" totalsRowFunction="sum" dataDxfId="92" totalsRowDxfId="91"/>
    <tableColumn id="13" xr3:uid="{00000000-0010-0000-0000-00000D000000}" name="Period 11" totalsRowFunction="sum" dataDxfId="90" totalsRowDxfId="89"/>
    <tableColumn id="14" xr3:uid="{00000000-0010-0000-0000-00000E000000}" name="Period 12" totalsRowFunction="sum" dataDxfId="88" totalsRowDxfId="87"/>
    <tableColumn id="18" xr3:uid="{00000000-0010-0000-0000-000012000000}" name="Column3" dataDxfId="86" totalsRowDxfId="85"/>
    <tableColumn id="15" xr3:uid="{00000000-0010-0000-0000-00000F000000}" name="Total" totalsRowFunction="sum" dataDxfId="84" totalsRowDxfId="83">
      <calculatedColumnFormula>SUM(CashReceipts[[#This Row],[Period 0]:[Period 12]])</calculatedColumnFormula>
    </tableColumn>
    <tableColumn id="16" xr3:uid="{00000000-0010-0000-0000-000010000000}" name="Column1" dataDxfId="82" totalsRowDxfId="81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Cash Receipts" altTextSummary="Cash receipts for 12 months starting with the first month of the fiscal year along with a calculated grand total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ashPaidOut" displayName="CashPaidOut" ref="B16:S37" headerRowCount="0" totalsRowCount="1" headerRowDxfId="41" dataDxfId="39" totalsRowDxfId="40">
  <tableColumns count="18">
    <tableColumn id="1" xr3:uid="{00000000-0010-0000-0100-000001000000}" name="Items" totalsRowLabel="Total" headerRowDxfId="120" dataDxfId="77" totalsRowDxfId="76"/>
    <tableColumn id="17" xr3:uid="{00000000-0010-0000-0100-000011000000}" name="Column2" headerRowDxfId="119" dataDxfId="75" totalsRowDxfId="74"/>
    <tableColumn id="2" xr3:uid="{00000000-0010-0000-0100-000002000000}" name="Period 0" totalsRowFunction="sum" dataDxfId="73" totalsRowDxfId="72"/>
    <tableColumn id="3" xr3:uid="{00000000-0010-0000-0100-000003000000}" name="Period 1" totalsRowFunction="sum" dataDxfId="71" totalsRowDxfId="70"/>
    <tableColumn id="4" xr3:uid="{00000000-0010-0000-0100-000004000000}" name="Period 2" totalsRowFunction="sum" dataDxfId="69" totalsRowDxfId="68"/>
    <tableColumn id="5" xr3:uid="{00000000-0010-0000-0100-000005000000}" name="Period 3" totalsRowFunction="sum" dataDxfId="67" totalsRowDxfId="66"/>
    <tableColumn id="6" xr3:uid="{00000000-0010-0000-0100-000006000000}" name="Period 4" totalsRowFunction="sum" dataDxfId="65" totalsRowDxfId="64"/>
    <tableColumn id="7" xr3:uid="{00000000-0010-0000-0100-000007000000}" name="Period 5" totalsRowFunction="sum" dataDxfId="63" totalsRowDxfId="62"/>
    <tableColumn id="8" xr3:uid="{00000000-0010-0000-0100-000008000000}" name="Period 6" totalsRowFunction="sum" dataDxfId="61" totalsRowDxfId="60"/>
    <tableColumn id="9" xr3:uid="{00000000-0010-0000-0100-000009000000}" name="Period 7" totalsRowFunction="sum" dataDxfId="59" totalsRowDxfId="58"/>
    <tableColumn id="10" xr3:uid="{00000000-0010-0000-0100-00000A000000}" name="Period 8" totalsRowFunction="sum" dataDxfId="57" totalsRowDxfId="56"/>
    <tableColumn id="11" xr3:uid="{00000000-0010-0000-0100-00000B000000}" name="Period 9" totalsRowFunction="sum" dataDxfId="55" totalsRowDxfId="54"/>
    <tableColumn id="12" xr3:uid="{00000000-0010-0000-0100-00000C000000}" name="Period 10" totalsRowFunction="sum" dataDxfId="53" totalsRowDxfId="52"/>
    <tableColumn id="13" xr3:uid="{00000000-0010-0000-0100-00000D000000}" name="Period 11" totalsRowFunction="sum" dataDxfId="51" totalsRowDxfId="50"/>
    <tableColumn id="14" xr3:uid="{00000000-0010-0000-0100-00000E000000}" name="Period 12" totalsRowFunction="sum" dataDxfId="49" totalsRowDxfId="48"/>
    <tableColumn id="18" xr3:uid="{00000000-0010-0000-0100-000012000000}" name="Column3" dataDxfId="47" totalsRowDxfId="46"/>
    <tableColumn id="15" xr3:uid="{00000000-0010-0000-0100-00000F000000}" name="Total" totalsRowFunction="sum" dataDxfId="45" totalsRowDxfId="44">
      <calculatedColumnFormula>SUM(CashPaidOut[[#This Row],[Period 0]:[Period 12]])</calculatedColumnFormula>
    </tableColumn>
    <tableColumn id="16" xr3:uid="{00000000-0010-0000-0100-000010000000}" name="Column1" dataDxfId="43" totalsRowDxfId="42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Cash Paid Out" altTextSummary="Cash payouts for 12 months starting with the first month of the fiscal year along with a calculated grand total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ashPaidOut2" displayName="CashPaidOut2" ref="B40:S45" headerRowCount="0" totalsRowCount="1" headerRowDxfId="2" dataDxfId="0" totalsRowDxfId="1">
  <tableColumns count="18">
    <tableColumn id="1" xr3:uid="{00000000-0010-0000-0200-000001000000}" name="Items" totalsRowLabel="Total" headerRowDxfId="118" dataDxfId="38" totalsRowDxfId="37"/>
    <tableColumn id="17" xr3:uid="{00000000-0010-0000-0200-000011000000}" name="Column2" headerRowDxfId="117" dataDxfId="36" totalsRowDxfId="35"/>
    <tableColumn id="2" xr3:uid="{00000000-0010-0000-0200-000002000000}" name="Period 0" totalsRowFunction="sum" dataDxfId="34" totalsRowDxfId="33"/>
    <tableColumn id="3" xr3:uid="{00000000-0010-0000-0200-000003000000}" name="Period 1" totalsRowFunction="sum" dataDxfId="32" totalsRowDxfId="31"/>
    <tableColumn id="4" xr3:uid="{00000000-0010-0000-0200-000004000000}" name="Period 2" totalsRowFunction="sum" dataDxfId="30" totalsRowDxfId="29"/>
    <tableColumn id="5" xr3:uid="{00000000-0010-0000-0200-000005000000}" name="Period 3" totalsRowFunction="sum" dataDxfId="28" totalsRowDxfId="27"/>
    <tableColumn id="6" xr3:uid="{00000000-0010-0000-0200-000006000000}" name="Period 4" totalsRowFunction="sum" dataDxfId="26" totalsRowDxfId="25"/>
    <tableColumn id="7" xr3:uid="{00000000-0010-0000-0200-000007000000}" name="Period 5" totalsRowFunction="sum" dataDxfId="24" totalsRowDxfId="23"/>
    <tableColumn id="8" xr3:uid="{00000000-0010-0000-0200-000008000000}" name="Period 6" totalsRowFunction="sum" dataDxfId="22" totalsRowDxfId="21"/>
    <tableColumn id="9" xr3:uid="{00000000-0010-0000-0200-000009000000}" name="Period 7" totalsRowFunction="sum" dataDxfId="20" totalsRowDxfId="19"/>
    <tableColumn id="10" xr3:uid="{00000000-0010-0000-0200-00000A000000}" name="Period 8" totalsRowFunction="sum" dataDxfId="18" totalsRowDxfId="17"/>
    <tableColumn id="11" xr3:uid="{00000000-0010-0000-0200-00000B000000}" name="Period 9" totalsRowFunction="sum" dataDxfId="16" totalsRowDxfId="15"/>
    <tableColumn id="12" xr3:uid="{00000000-0010-0000-0200-00000C000000}" name="Period 10" totalsRowFunction="sum" dataDxfId="14" totalsRowDxfId="13"/>
    <tableColumn id="13" xr3:uid="{00000000-0010-0000-0200-00000D000000}" name="Period 11" totalsRowFunction="sum" dataDxfId="12" totalsRowDxfId="11"/>
    <tableColumn id="14" xr3:uid="{00000000-0010-0000-0200-00000E000000}" name="Period 12" totalsRowFunction="sum" dataDxfId="10" totalsRowDxfId="9"/>
    <tableColumn id="18" xr3:uid="{00000000-0010-0000-0200-000012000000}" name="Column3" dataDxfId="8" totalsRowDxfId="7"/>
    <tableColumn id="15" xr3:uid="{00000000-0010-0000-0200-00000F000000}" name="Total" totalsRowFunction="sum" dataDxfId="6" totalsRowDxfId="5">
      <calculatedColumnFormula>SUM(CashPaidOut2[[#This Row],[Period 0]:[Period 12]])</calculatedColumnFormula>
    </tableColumn>
    <tableColumn id="16" xr3:uid="{00000000-0010-0000-0200-000010000000}" name="Column1" dataDxfId="4" totalsRowDxfId="3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Cash Paid Out (Non P&amp;L)" altTextSummary="Cash receipts (non P&amp;L) for 12 months starting with the first month of the fiscal year along with a calculated grand total."/>
    </ext>
  </extLst>
</table>
</file>

<file path=xl/theme/theme1.xml><?xml version="1.0" encoding="utf-8"?>
<a:theme xmlns:a="http://schemas.openxmlformats.org/drawingml/2006/main" name="Office Theme">
  <a:themeElements>
    <a:clrScheme name="Gre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ash Flow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S48"/>
  <sheetViews>
    <sheetView showGridLines="0" tabSelected="1" zoomScale="90" zoomScaleNormal="90" workbookViewId="0">
      <pane ySplit="4" topLeftCell="A5" activePane="bottomLeft" state="frozen"/>
      <selection pane="bottomLeft" activeCell="B2" sqref="B2"/>
    </sheetView>
  </sheetViews>
  <sheetFormatPr defaultColWidth="8.75" defaultRowHeight="17.25" customHeight="1" x14ac:dyDescent="0.25"/>
  <cols>
    <col min="1" max="1" width="2.25" customWidth="1"/>
    <col min="2" max="2" width="32.75" customWidth="1"/>
    <col min="3" max="3" width="2.75" customWidth="1"/>
    <col min="4" max="4" width="9.25" customWidth="1"/>
    <col min="5" max="16" width="9.75" customWidth="1"/>
    <col min="17" max="17" width="2.75" customWidth="1"/>
  </cols>
  <sheetData>
    <row r="1" spans="2:19" ht="63" customHeight="1" x14ac:dyDescent="0.25"/>
    <row r="2" spans="2:19" ht="21.75" thickBot="1" x14ac:dyDescent="0.4">
      <c r="B2" s="3" t="s">
        <v>39</v>
      </c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ht="25.5" customHeight="1" thickTop="1" x14ac:dyDescent="0.3">
      <c r="B3" s="6" t="s">
        <v>33</v>
      </c>
      <c r="C3" s="7"/>
      <c r="D3" s="8" t="s">
        <v>36</v>
      </c>
      <c r="E3" s="9" t="str">
        <f>UPPER(TEXT(FiscalYearStartDate,"mmm"))</f>
        <v>JUL</v>
      </c>
      <c r="F3" s="9" t="str">
        <f>UPPER(TEXT(EOMONTH(FiscalYearStartDate,1),"mmm"))</f>
        <v>AUG</v>
      </c>
      <c r="G3" s="9" t="str">
        <f>UPPER(TEXT(EOMONTH(FiscalYearStartDate,2),"mmm"))</f>
        <v>SEP</v>
      </c>
      <c r="H3" s="9" t="str">
        <f>UPPER(TEXT(EOMONTH(FiscalYearStartDate,3),"mmm"))</f>
        <v>OCT</v>
      </c>
      <c r="I3" s="9" t="str">
        <f>UPPER(TEXT(EOMONTH(FiscalYearStartDate,4),"mmm"))</f>
        <v>NOV</v>
      </c>
      <c r="J3" s="9" t="str">
        <f>UPPER(TEXT(EOMONTH(FiscalYearStartDate,5),"mmm"))</f>
        <v>DEC</v>
      </c>
      <c r="K3" s="9" t="str">
        <f>UPPER(TEXT(EOMONTH(FiscalYearStartDate,6),"mmm"))</f>
        <v>JAN</v>
      </c>
      <c r="L3" s="9" t="str">
        <f>UPPER(TEXT(EOMONTH(FiscalYearStartDate,7),"mmm"))</f>
        <v>FEB</v>
      </c>
      <c r="M3" s="9" t="str">
        <f>UPPER(TEXT(EOMONTH(FiscalYearStartDate,8),"mmm"))</f>
        <v>MAR</v>
      </c>
      <c r="N3" s="9" t="str">
        <f>UPPER(TEXT(EOMONTH(FiscalYearStartDate,9),"mmm"))</f>
        <v>APR</v>
      </c>
      <c r="O3" s="9" t="str">
        <f>UPPER(TEXT(EOMONTH(FiscalYearStartDate,10),"mmm"))</f>
        <v>MAY</v>
      </c>
      <c r="P3" s="9" t="str">
        <f>UPPER(TEXT(EOMONTH(FiscalYearStartDate,11),"mmm"))</f>
        <v>JUN</v>
      </c>
      <c r="Q3" s="10"/>
      <c r="R3" s="11" t="s">
        <v>28</v>
      </c>
      <c r="S3" s="12"/>
    </row>
    <row r="4" spans="2:19" ht="19.899999999999999" customHeight="1" thickBot="1" x14ac:dyDescent="0.25">
      <c r="B4" s="13">
        <v>44013</v>
      </c>
      <c r="C4" s="7"/>
      <c r="D4" s="14" t="s">
        <v>34</v>
      </c>
      <c r="E4" s="15">
        <f>FiscalYearStartDate</f>
        <v>44013</v>
      </c>
      <c r="F4" s="15">
        <f t="shared" ref="F4" si="0">EOMONTH(E4,0)+DAY(FiscalYearStartDate)</f>
        <v>44044</v>
      </c>
      <c r="G4" s="15">
        <f t="shared" ref="G4" si="1">EOMONTH(F4,0)+DAY(FiscalYearStartDate)</f>
        <v>44075</v>
      </c>
      <c r="H4" s="15">
        <f t="shared" ref="H4" si="2">EOMONTH(G4,0)+DAY(FiscalYearStartDate)</f>
        <v>44105</v>
      </c>
      <c r="I4" s="15">
        <f t="shared" ref="I4" si="3">EOMONTH(H4,0)+DAY(FiscalYearStartDate)</f>
        <v>44136</v>
      </c>
      <c r="J4" s="15">
        <f t="shared" ref="J4" si="4">EOMONTH(I4,0)+DAY(FiscalYearStartDate)</f>
        <v>44166</v>
      </c>
      <c r="K4" s="15">
        <f t="shared" ref="K4" si="5">EOMONTH(J4,0)+DAY(FiscalYearStartDate)</f>
        <v>44197</v>
      </c>
      <c r="L4" s="15">
        <f t="shared" ref="L4" si="6">EOMONTH(K4,0)+DAY(FiscalYearStartDate)</f>
        <v>44228</v>
      </c>
      <c r="M4" s="15">
        <f t="shared" ref="M4" si="7">EOMONTH(L4,0)+DAY(FiscalYearStartDate)</f>
        <v>44256</v>
      </c>
      <c r="N4" s="15">
        <f t="shared" ref="N4" si="8">EOMONTH(M4,0)+DAY(FiscalYearStartDate)</f>
        <v>44287</v>
      </c>
      <c r="O4" s="15">
        <f t="shared" ref="O4" si="9">EOMONTH(N4,0)+DAY(FiscalYearStartDate)</f>
        <v>44317</v>
      </c>
      <c r="P4" s="15">
        <f t="shared" ref="P4" si="10">EOMONTH(O4,0)+DAY(FiscalYearStartDate)</f>
        <v>44348</v>
      </c>
      <c r="Q4" s="16"/>
      <c r="R4" s="8" t="s">
        <v>35</v>
      </c>
      <c r="S4" s="12"/>
    </row>
    <row r="5" spans="2:19" ht="17.25" customHeight="1" thickTop="1" x14ac:dyDescent="0.2">
      <c r="B5" s="17"/>
      <c r="C5" s="18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2"/>
      <c r="S5" s="12"/>
    </row>
    <row r="6" spans="2:19" ht="17.25" customHeight="1" thickBot="1" x14ac:dyDescent="0.25">
      <c r="B6" s="23" t="s">
        <v>0</v>
      </c>
      <c r="C6" s="24"/>
      <c r="D6" s="25">
        <v>100</v>
      </c>
      <c r="E6" s="25">
        <f>D48</f>
        <v>100</v>
      </c>
      <c r="F6" s="25">
        <f>E48</f>
        <v>-125</v>
      </c>
      <c r="G6" s="25">
        <f t="shared" ref="G6:P6" si="11">F48</f>
        <v>45</v>
      </c>
      <c r="H6" s="25">
        <f t="shared" si="11"/>
        <v>-1</v>
      </c>
      <c r="I6" s="25">
        <f t="shared" si="11"/>
        <v>224</v>
      </c>
      <c r="J6" s="25">
        <f t="shared" si="11"/>
        <v>269</v>
      </c>
      <c r="K6" s="25">
        <f t="shared" si="11"/>
        <v>269</v>
      </c>
      <c r="L6" s="25">
        <f t="shared" si="11"/>
        <v>269</v>
      </c>
      <c r="M6" s="25">
        <f t="shared" si="11"/>
        <v>269</v>
      </c>
      <c r="N6" s="25">
        <f t="shared" si="11"/>
        <v>269</v>
      </c>
      <c r="O6" s="25">
        <f t="shared" si="11"/>
        <v>269</v>
      </c>
      <c r="P6" s="25">
        <f t="shared" si="11"/>
        <v>269</v>
      </c>
      <c r="Q6" s="26"/>
      <c r="R6" s="25">
        <f>P6</f>
        <v>269</v>
      </c>
      <c r="S6" s="27"/>
    </row>
    <row r="7" spans="2:19" ht="10.15" customHeight="1" x14ac:dyDescent="0.2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28"/>
      <c r="R7" s="18"/>
      <c r="S7" s="18"/>
    </row>
    <row r="8" spans="2:19" ht="17.25" customHeight="1" x14ac:dyDescent="0.25">
      <c r="B8" s="29" t="s">
        <v>29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8"/>
      <c r="R8" s="18"/>
      <c r="S8" s="18"/>
    </row>
    <row r="9" spans="2:19" ht="17.25" customHeight="1" x14ac:dyDescent="0.25">
      <c r="B9" s="30" t="s">
        <v>1</v>
      </c>
      <c r="C9" s="31"/>
      <c r="D9" s="32"/>
      <c r="E9" s="32">
        <v>125</v>
      </c>
      <c r="F9" s="32">
        <v>120</v>
      </c>
      <c r="G9" s="32">
        <v>130</v>
      </c>
      <c r="H9" s="32">
        <v>100</v>
      </c>
      <c r="I9" s="32"/>
      <c r="J9" s="32"/>
      <c r="K9" s="32"/>
      <c r="L9" s="32"/>
      <c r="M9" s="32"/>
      <c r="N9" s="32"/>
      <c r="O9" s="32"/>
      <c r="P9" s="32"/>
      <c r="Q9" s="33"/>
      <c r="R9" s="34">
        <f>SUM(CashReceipts[[#This Row],[Period 0]:[Period 12]])</f>
        <v>475</v>
      </c>
      <c r="S9" s="24"/>
    </row>
    <row r="10" spans="2:19" ht="17.25" customHeight="1" x14ac:dyDescent="0.25">
      <c r="B10" s="30" t="s">
        <v>2</v>
      </c>
      <c r="C10" s="31"/>
      <c r="D10" s="32"/>
      <c r="E10" s="32"/>
      <c r="F10" s="32"/>
      <c r="G10" s="32"/>
      <c r="H10" s="32">
        <v>75</v>
      </c>
      <c r="I10" s="32">
        <v>45</v>
      </c>
      <c r="J10" s="32"/>
      <c r="K10" s="32"/>
      <c r="L10" s="32"/>
      <c r="M10" s="32"/>
      <c r="N10" s="32"/>
      <c r="O10" s="32"/>
      <c r="P10" s="32"/>
      <c r="Q10" s="33"/>
      <c r="R10" s="34">
        <f>SUM(CashReceipts[[#This Row],[Period 0]:[Period 12]])</f>
        <v>120</v>
      </c>
      <c r="S10" s="24"/>
    </row>
    <row r="11" spans="2:19" ht="17.25" customHeight="1" x14ac:dyDescent="0.25">
      <c r="B11" s="30" t="s">
        <v>3</v>
      </c>
      <c r="C11" s="35"/>
      <c r="D11" s="32"/>
      <c r="E11" s="32">
        <v>50</v>
      </c>
      <c r="F11" s="32">
        <v>50</v>
      </c>
      <c r="G11" s="32">
        <v>50</v>
      </c>
      <c r="H11" s="32">
        <v>50</v>
      </c>
      <c r="I11" s="32"/>
      <c r="J11" s="32"/>
      <c r="K11" s="32"/>
      <c r="L11" s="32"/>
      <c r="M11" s="32"/>
      <c r="N11" s="32"/>
      <c r="O11" s="32"/>
      <c r="P11" s="32"/>
      <c r="Q11" s="33"/>
      <c r="R11" s="34">
        <f>SUM(CashReceipts[[#This Row],[Period 0]:[Period 12]])</f>
        <v>200</v>
      </c>
      <c r="S11" s="24"/>
    </row>
    <row r="12" spans="2:19" ht="17.25" customHeight="1" thickBot="1" x14ac:dyDescent="0.3">
      <c r="B12" s="36" t="s">
        <v>28</v>
      </c>
      <c r="C12" s="37"/>
      <c r="D12" s="38">
        <f>SUBTOTAL(109,CashReceipts[Period 0])</f>
        <v>0</v>
      </c>
      <c r="E12" s="38">
        <f>SUBTOTAL(109,CashReceipts[Period 1])</f>
        <v>175</v>
      </c>
      <c r="F12" s="38">
        <f>SUBTOTAL(109,CashReceipts[Period 2])</f>
        <v>170</v>
      </c>
      <c r="G12" s="38">
        <f>SUBTOTAL(109,CashReceipts[Period 3])</f>
        <v>180</v>
      </c>
      <c r="H12" s="38">
        <f>SUBTOTAL(109,CashReceipts[Period 4])</f>
        <v>225</v>
      </c>
      <c r="I12" s="38">
        <f>SUBTOTAL(109,CashReceipts[Period 5])</f>
        <v>45</v>
      </c>
      <c r="J12" s="38">
        <f>SUBTOTAL(109,CashReceipts[Period 6])</f>
        <v>0</v>
      </c>
      <c r="K12" s="38">
        <f>SUBTOTAL(109,CashReceipts[Period 7])</f>
        <v>0</v>
      </c>
      <c r="L12" s="38">
        <f>SUBTOTAL(109,CashReceipts[Period 8])</f>
        <v>0</v>
      </c>
      <c r="M12" s="38">
        <f>SUBTOTAL(109,CashReceipts[Period 9])</f>
        <v>0</v>
      </c>
      <c r="N12" s="38">
        <f>SUBTOTAL(109,CashReceipts[Period 10])</f>
        <v>0</v>
      </c>
      <c r="O12" s="38">
        <f>SUBTOTAL(109,CashReceipts[Period 11])</f>
        <v>0</v>
      </c>
      <c r="P12" s="38">
        <f>SUBTOTAL(109,CashReceipts[Period 12])</f>
        <v>0</v>
      </c>
      <c r="Q12" s="39"/>
      <c r="R12" s="38">
        <f>SUBTOTAL(109,CashReceipts[Total])</f>
        <v>795</v>
      </c>
      <c r="S12" s="7"/>
    </row>
    <row r="13" spans="2:19" ht="17.25" customHeight="1" thickTop="1" thickBot="1" x14ac:dyDescent="0.3">
      <c r="B13" s="40" t="s">
        <v>4</v>
      </c>
      <c r="C13" s="41"/>
      <c r="D13" s="42">
        <f>D6+SUM(CashReceipts[Period 0])</f>
        <v>100</v>
      </c>
      <c r="E13" s="42">
        <f>E6+SUM(CashReceipts[Period 1])</f>
        <v>275</v>
      </c>
      <c r="F13" s="42">
        <f>F6+SUM(CashReceipts[Period 2])</f>
        <v>45</v>
      </c>
      <c r="G13" s="42">
        <f>G6+SUM(CashReceipts[Period 3])</f>
        <v>225</v>
      </c>
      <c r="H13" s="42">
        <f>H6+SUM(CashReceipts[Period 4])</f>
        <v>224</v>
      </c>
      <c r="I13" s="42">
        <f>I6+SUM(CashReceipts[Period 5])</f>
        <v>269</v>
      </c>
      <c r="J13" s="42">
        <f>J6+SUM(CashReceipts[Period 6])</f>
        <v>269</v>
      </c>
      <c r="K13" s="42">
        <f>K6+SUM(CashReceipts[Period 7])</f>
        <v>269</v>
      </c>
      <c r="L13" s="42">
        <f>L6+SUM(CashReceipts[Period 8])</f>
        <v>269</v>
      </c>
      <c r="M13" s="42">
        <f>M6+SUM(CashReceipts[Period 9])</f>
        <v>269</v>
      </c>
      <c r="N13" s="42">
        <f>N6+SUM(CashReceipts[Period 10])</f>
        <v>269</v>
      </c>
      <c r="O13" s="42">
        <f>O6+SUM(CashReceipts[Period 11])</f>
        <v>269</v>
      </c>
      <c r="P13" s="42">
        <f>P6+SUM(CashReceipts[Period 12])</f>
        <v>269</v>
      </c>
      <c r="Q13" s="43"/>
      <c r="R13" s="42">
        <f>R6+SUM(CashReceipts[Total])</f>
        <v>1064</v>
      </c>
      <c r="S13" s="44"/>
    </row>
    <row r="14" spans="2:19" ht="6" customHeight="1" x14ac:dyDescent="0.2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2:19" ht="17.25" customHeight="1" x14ac:dyDescent="0.25">
      <c r="B15" s="46" t="s">
        <v>30</v>
      </c>
      <c r="C15" s="2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8"/>
      <c r="R15" s="18"/>
      <c r="S15" s="18"/>
    </row>
    <row r="16" spans="2:19" ht="17.25" customHeight="1" x14ac:dyDescent="0.25">
      <c r="B16" s="47" t="s">
        <v>5</v>
      </c>
      <c r="C16" s="31"/>
      <c r="D16" s="48"/>
      <c r="E16" s="48">
        <v>400</v>
      </c>
      <c r="F16" s="48"/>
      <c r="G16" s="48">
        <v>226</v>
      </c>
      <c r="H16" s="48"/>
      <c r="I16" s="48"/>
      <c r="J16" s="48"/>
      <c r="K16" s="48"/>
      <c r="L16" s="48"/>
      <c r="M16" s="48"/>
      <c r="N16" s="48"/>
      <c r="O16" s="48"/>
      <c r="P16" s="48"/>
      <c r="Q16" s="49"/>
      <c r="R16" s="50">
        <f>SUM(CashPaidOut[[#This Row],[Period 0]:[Period 12]])</f>
        <v>626</v>
      </c>
      <c r="S16" s="51"/>
    </row>
    <row r="17" spans="2:19" ht="17.25" customHeight="1" x14ac:dyDescent="0.25">
      <c r="B17" s="47" t="s">
        <v>6</v>
      </c>
      <c r="C17" s="3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50">
        <f>SUM(CashPaidOut[[#This Row],[Period 0]:[Period 12]])</f>
        <v>0</v>
      </c>
      <c r="S17" s="51"/>
    </row>
    <row r="18" spans="2:19" ht="17.25" customHeight="1" x14ac:dyDescent="0.25">
      <c r="B18" s="47" t="s">
        <v>6</v>
      </c>
      <c r="C18" s="3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9"/>
      <c r="R18" s="50">
        <f>SUM(CashPaidOut[[#This Row],[Period 0]:[Period 12]])</f>
        <v>0</v>
      </c>
      <c r="S18" s="51"/>
    </row>
    <row r="19" spans="2:19" ht="17.25" customHeight="1" x14ac:dyDescent="0.25">
      <c r="B19" s="47" t="s">
        <v>7</v>
      </c>
      <c r="C19" s="3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50">
        <f>SUM(CashPaidOut[[#This Row],[Period 0]:[Period 12]])</f>
        <v>0</v>
      </c>
      <c r="S19" s="51"/>
    </row>
    <row r="20" spans="2:19" ht="17.25" customHeight="1" x14ac:dyDescent="0.25">
      <c r="B20" s="47" t="s">
        <v>8</v>
      </c>
      <c r="C20" s="3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  <c r="R20" s="50">
        <f>SUM(CashPaidOut[[#This Row],[Period 0]:[Period 12]])</f>
        <v>0</v>
      </c>
      <c r="S20" s="51"/>
    </row>
    <row r="21" spans="2:19" ht="17.25" customHeight="1" x14ac:dyDescent="0.25">
      <c r="B21" s="47" t="s">
        <v>9</v>
      </c>
      <c r="C21" s="3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9"/>
      <c r="R21" s="50">
        <f>SUM(CashPaidOut[[#This Row],[Period 0]:[Period 12]])</f>
        <v>0</v>
      </c>
      <c r="S21" s="51"/>
    </row>
    <row r="22" spans="2:19" ht="17.25" customHeight="1" x14ac:dyDescent="0.25">
      <c r="B22" s="47" t="s">
        <v>10</v>
      </c>
      <c r="C22" s="3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9"/>
      <c r="R22" s="50">
        <f>SUM(CashPaidOut[[#This Row],[Period 0]:[Period 12]])</f>
        <v>0</v>
      </c>
      <c r="S22" s="51"/>
    </row>
    <row r="23" spans="2:19" ht="17.25" customHeight="1" x14ac:dyDescent="0.25">
      <c r="B23" s="47" t="s">
        <v>11</v>
      </c>
      <c r="C23" s="3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9"/>
      <c r="R23" s="50">
        <f>SUM(CashPaidOut[[#This Row],[Period 0]:[Period 12]])</f>
        <v>0</v>
      </c>
      <c r="S23" s="51"/>
    </row>
    <row r="24" spans="2:19" ht="17.25" customHeight="1" x14ac:dyDescent="0.25">
      <c r="B24" s="47" t="s">
        <v>12</v>
      </c>
      <c r="C24" s="3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9"/>
      <c r="R24" s="50">
        <f>SUM(CashPaidOut[[#This Row],[Period 0]:[Period 12]])</f>
        <v>0</v>
      </c>
      <c r="S24" s="51"/>
    </row>
    <row r="25" spans="2:19" ht="17.25" customHeight="1" x14ac:dyDescent="0.25">
      <c r="B25" s="47" t="s">
        <v>13</v>
      </c>
      <c r="C25" s="3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9"/>
      <c r="R25" s="50">
        <f>SUM(CashPaidOut[[#This Row],[Period 0]:[Period 12]])</f>
        <v>0</v>
      </c>
      <c r="S25" s="51"/>
    </row>
    <row r="26" spans="2:19" ht="17.25" customHeight="1" x14ac:dyDescent="0.25">
      <c r="B26" s="47" t="s">
        <v>14</v>
      </c>
      <c r="C26" s="3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  <c r="R26" s="50">
        <f>SUM(CashPaidOut[[#This Row],[Period 0]:[Period 12]])</f>
        <v>0</v>
      </c>
      <c r="S26" s="51"/>
    </row>
    <row r="27" spans="2:19" ht="17.25" customHeight="1" x14ac:dyDescent="0.25">
      <c r="B27" s="47" t="s">
        <v>15</v>
      </c>
      <c r="C27" s="3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9"/>
      <c r="R27" s="50">
        <f>SUM(CashPaidOut[[#This Row],[Period 0]:[Period 12]])</f>
        <v>0</v>
      </c>
      <c r="S27" s="51"/>
    </row>
    <row r="28" spans="2:19" ht="17.25" customHeight="1" x14ac:dyDescent="0.25">
      <c r="B28" s="47" t="s">
        <v>16</v>
      </c>
      <c r="C28" s="3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50">
        <f>SUM(CashPaidOut[[#This Row],[Period 0]:[Period 12]])</f>
        <v>0</v>
      </c>
      <c r="S28" s="51"/>
    </row>
    <row r="29" spans="2:19" ht="17.25" customHeight="1" x14ac:dyDescent="0.25">
      <c r="B29" s="47" t="s">
        <v>17</v>
      </c>
      <c r="C29" s="3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9"/>
      <c r="R29" s="50">
        <f>SUM(CashPaidOut[[#This Row],[Period 0]:[Period 12]])</f>
        <v>0</v>
      </c>
      <c r="S29" s="51"/>
    </row>
    <row r="30" spans="2:19" ht="17.25" customHeight="1" x14ac:dyDescent="0.25">
      <c r="B30" s="47" t="s">
        <v>18</v>
      </c>
      <c r="C30" s="3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9"/>
      <c r="R30" s="50">
        <f>SUM(CashPaidOut[[#This Row],[Period 0]:[Period 12]])</f>
        <v>0</v>
      </c>
      <c r="S30" s="51"/>
    </row>
    <row r="31" spans="2:19" ht="17.25" customHeight="1" x14ac:dyDescent="0.25">
      <c r="B31" s="47" t="s">
        <v>19</v>
      </c>
      <c r="C31" s="3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  <c r="R31" s="50">
        <f>SUM(CashPaidOut[[#This Row],[Period 0]:[Period 12]])</f>
        <v>0</v>
      </c>
      <c r="S31" s="51"/>
    </row>
    <row r="32" spans="2:19" ht="17.25" customHeight="1" x14ac:dyDescent="0.25">
      <c r="B32" s="47" t="s">
        <v>20</v>
      </c>
      <c r="C32" s="3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50">
        <f>SUM(CashPaidOut[[#This Row],[Period 0]:[Period 12]])</f>
        <v>0</v>
      </c>
      <c r="S32" s="51"/>
    </row>
    <row r="33" spans="2:19" ht="17.25" customHeight="1" x14ac:dyDescent="0.25">
      <c r="B33" s="47" t="s">
        <v>21</v>
      </c>
      <c r="C33" s="3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>
        <f>SUM(CashPaidOut[[#This Row],[Period 0]:[Period 12]])</f>
        <v>0</v>
      </c>
      <c r="S33" s="51"/>
    </row>
    <row r="34" spans="2:19" ht="17.25" customHeight="1" x14ac:dyDescent="0.25">
      <c r="B34" s="47" t="s">
        <v>22</v>
      </c>
      <c r="C34" s="3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  <c r="R34" s="50">
        <f>SUM(CashPaidOut[[#This Row],[Period 0]:[Period 12]])</f>
        <v>0</v>
      </c>
      <c r="S34" s="51"/>
    </row>
    <row r="35" spans="2:19" ht="17.25" customHeight="1" x14ac:dyDescent="0.25">
      <c r="B35" s="47" t="s">
        <v>22</v>
      </c>
      <c r="C35" s="3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50">
        <f>SUM(CashPaidOut[[#This Row],[Period 0]:[Period 12]])</f>
        <v>0</v>
      </c>
      <c r="S35" s="51"/>
    </row>
    <row r="36" spans="2:19" ht="17.25" customHeight="1" x14ac:dyDescent="0.25">
      <c r="B36" s="47" t="s">
        <v>23</v>
      </c>
      <c r="C36" s="3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9"/>
      <c r="R36" s="50">
        <f>SUM(CashPaidOut[[#This Row],[Period 0]:[Period 12]])</f>
        <v>0</v>
      </c>
      <c r="S36" s="51"/>
    </row>
    <row r="37" spans="2:19" ht="17.25" customHeight="1" x14ac:dyDescent="0.25">
      <c r="B37" s="52" t="s">
        <v>28</v>
      </c>
      <c r="C37" s="53"/>
      <c r="D37" s="54">
        <f>SUBTOTAL(109,CashPaidOut[Period 0])</f>
        <v>0</v>
      </c>
      <c r="E37" s="54">
        <f>SUBTOTAL(109,CashPaidOut[Period 1])</f>
        <v>400</v>
      </c>
      <c r="F37" s="54">
        <f>SUBTOTAL(109,CashPaidOut[Period 2])</f>
        <v>0</v>
      </c>
      <c r="G37" s="54">
        <f>SUBTOTAL(109,CashPaidOut[Period 3])</f>
        <v>226</v>
      </c>
      <c r="H37" s="54">
        <f>SUBTOTAL(109,CashPaidOut[Period 4])</f>
        <v>0</v>
      </c>
      <c r="I37" s="54">
        <f>SUBTOTAL(109,CashPaidOut[Period 5])</f>
        <v>0</v>
      </c>
      <c r="J37" s="54">
        <f>SUBTOTAL(109,CashPaidOut[Period 6])</f>
        <v>0</v>
      </c>
      <c r="K37" s="54">
        <f>SUBTOTAL(109,CashPaidOut[Period 7])</f>
        <v>0</v>
      </c>
      <c r="L37" s="54">
        <f>SUBTOTAL(109,CashPaidOut[Period 8])</f>
        <v>0</v>
      </c>
      <c r="M37" s="54">
        <f>SUBTOTAL(109,CashPaidOut[Period 9])</f>
        <v>0</v>
      </c>
      <c r="N37" s="54">
        <f>SUBTOTAL(109,CashPaidOut[Period 10])</f>
        <v>0</v>
      </c>
      <c r="O37" s="54">
        <f>SUBTOTAL(109,CashPaidOut[Period 11])</f>
        <v>0</v>
      </c>
      <c r="P37" s="54">
        <f>SUBTOTAL(109,CashPaidOut[Period 12])</f>
        <v>0</v>
      </c>
      <c r="Q37" s="55"/>
      <c r="R37" s="54">
        <f>SUBTOTAL(109,CashPaidOut[Total])</f>
        <v>626</v>
      </c>
      <c r="S37" s="56"/>
    </row>
    <row r="38" spans="2:19" ht="6" customHeight="1" x14ac:dyDescent="0.25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2:19" s="2" customFormat="1" ht="17.25" customHeight="1" x14ac:dyDescent="0.25">
      <c r="B39" s="46" t="s">
        <v>31</v>
      </c>
      <c r="C39" s="5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28"/>
      <c r="R39" s="18"/>
      <c r="S39" s="18"/>
    </row>
    <row r="40" spans="2:19" ht="17.25" customHeight="1" x14ac:dyDescent="0.25">
      <c r="B40" s="59" t="s">
        <v>24</v>
      </c>
      <c r="C40" s="28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1"/>
      <c r="R40" s="62">
        <f>SUM(CashPaidOut2[[#This Row],[Period 0]:[Period 12]])</f>
        <v>0</v>
      </c>
      <c r="S40" s="51"/>
    </row>
    <row r="41" spans="2:19" ht="17.25" customHeight="1" x14ac:dyDescent="0.25">
      <c r="B41" s="59" t="s">
        <v>25</v>
      </c>
      <c r="C41" s="28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1"/>
      <c r="R41" s="62">
        <f>SUM(CashPaidOut2[[#This Row],[Period 0]:[Period 12]])</f>
        <v>0</v>
      </c>
      <c r="S41" s="51"/>
    </row>
    <row r="42" spans="2:19" ht="17.25" customHeight="1" x14ac:dyDescent="0.25">
      <c r="B42" s="59" t="s">
        <v>26</v>
      </c>
      <c r="C42" s="28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>
        <f>SUM(CashPaidOut2[[#This Row],[Period 0]:[Period 12]])</f>
        <v>0</v>
      </c>
      <c r="S42" s="51"/>
    </row>
    <row r="43" spans="2:19" ht="17.25" customHeight="1" x14ac:dyDescent="0.25">
      <c r="B43" s="59" t="s">
        <v>37</v>
      </c>
      <c r="C43" s="28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1"/>
      <c r="R43" s="62">
        <f>SUM(CashPaidOut2[[#This Row],[Period 0]:[Period 12]])</f>
        <v>0</v>
      </c>
      <c r="S43" s="51"/>
    </row>
    <row r="44" spans="2:19" ht="17.25" customHeight="1" x14ac:dyDescent="0.25">
      <c r="B44" s="59" t="s">
        <v>38</v>
      </c>
      <c r="C44" s="28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>
        <f>SUM(CashPaidOut2[[#This Row],[Period 0]:[Period 12]])</f>
        <v>0</v>
      </c>
      <c r="S44" s="51"/>
    </row>
    <row r="45" spans="2:19" ht="17.25" customHeight="1" x14ac:dyDescent="0.2">
      <c r="B45" s="52" t="s">
        <v>28</v>
      </c>
      <c r="C45" s="53"/>
      <c r="D45" s="54">
        <f>SUBTOTAL(109,CashPaidOut2[Period 0])</f>
        <v>0</v>
      </c>
      <c r="E45" s="54">
        <f>SUBTOTAL(109,CashPaidOut2[Period 1])</f>
        <v>0</v>
      </c>
      <c r="F45" s="54">
        <f>SUBTOTAL(109,CashPaidOut2[Period 2])</f>
        <v>0</v>
      </c>
      <c r="G45" s="54">
        <f>SUBTOTAL(109,CashPaidOut2[Period 3])</f>
        <v>0</v>
      </c>
      <c r="H45" s="54">
        <f>SUBTOTAL(109,CashPaidOut2[Period 4])</f>
        <v>0</v>
      </c>
      <c r="I45" s="54">
        <f>SUBTOTAL(109,CashPaidOut2[Period 5])</f>
        <v>0</v>
      </c>
      <c r="J45" s="54">
        <f>SUBTOTAL(109,CashPaidOut2[Period 6])</f>
        <v>0</v>
      </c>
      <c r="K45" s="54">
        <f>SUBTOTAL(109,CashPaidOut2[Period 7])</f>
        <v>0</v>
      </c>
      <c r="L45" s="54">
        <f>SUBTOTAL(109,CashPaidOut2[Period 8])</f>
        <v>0</v>
      </c>
      <c r="M45" s="54">
        <f>SUBTOTAL(109,CashPaidOut2[Period 9])</f>
        <v>0</v>
      </c>
      <c r="N45" s="54">
        <f>SUBTOTAL(109,CashPaidOut2[Period 10])</f>
        <v>0</v>
      </c>
      <c r="O45" s="54">
        <f>SUBTOTAL(109,CashPaidOut2[Period 11])</f>
        <v>0</v>
      </c>
      <c r="P45" s="54">
        <f>SUBTOTAL(109,CashPaidOut2[Period 12])</f>
        <v>0</v>
      </c>
      <c r="Q45" s="55"/>
      <c r="R45" s="54">
        <f>SUBTOTAL(109,CashPaidOut2[Total])</f>
        <v>0</v>
      </c>
      <c r="S45" s="63"/>
    </row>
    <row r="46" spans="2:19" ht="17.25" customHeight="1" thickBot="1" x14ac:dyDescent="0.3">
      <c r="B46" s="40" t="s">
        <v>32</v>
      </c>
      <c r="C46" s="41"/>
      <c r="D46" s="42">
        <f>SUM(CashPaidOut[Period 0],CashPaidOut2[Period 0])</f>
        <v>0</v>
      </c>
      <c r="E46" s="42">
        <f>SUM(CashPaidOut[Period 1],CashPaidOut2[Period 1])</f>
        <v>400</v>
      </c>
      <c r="F46" s="42">
        <f>SUM(CashPaidOut[Period 2],CashPaidOut2[Period 2])</f>
        <v>0</v>
      </c>
      <c r="G46" s="42">
        <f>SUM(CashPaidOut[Period 3],CashPaidOut2[Period 3])</f>
        <v>226</v>
      </c>
      <c r="H46" s="42">
        <f>SUM(CashPaidOut[Period 4],CashPaidOut2[Period 4])</f>
        <v>0</v>
      </c>
      <c r="I46" s="42">
        <f>SUM(CashPaidOut[Period 5],CashPaidOut2[Period 5])</f>
        <v>0</v>
      </c>
      <c r="J46" s="42">
        <f>SUM(CashPaidOut[Period 6],CashPaidOut2[Period 6])</f>
        <v>0</v>
      </c>
      <c r="K46" s="42">
        <f>SUM(CashPaidOut[Period 7],CashPaidOut2[Period 7])</f>
        <v>0</v>
      </c>
      <c r="L46" s="42">
        <f>SUM(CashPaidOut[Period 8],CashPaidOut2[Period 8])</f>
        <v>0</v>
      </c>
      <c r="M46" s="42">
        <f>SUM(CashPaidOut[Period 9],CashPaidOut2[Period 9])</f>
        <v>0</v>
      </c>
      <c r="N46" s="42">
        <f>SUM(CashPaidOut[Period 10],CashPaidOut2[Period 10])</f>
        <v>0</v>
      </c>
      <c r="O46" s="42">
        <f>SUM(CashPaidOut[Period 11],CashPaidOut2[Period 11])</f>
        <v>0</v>
      </c>
      <c r="P46" s="64">
        <f>SUM(CashPaidOut[Period 12],CashPaidOut2[Period 12])</f>
        <v>0</v>
      </c>
      <c r="Q46" s="41"/>
      <c r="R46" s="42">
        <f>SUM(CashPaidOut[Total],CashPaidOut2[Total])</f>
        <v>626</v>
      </c>
      <c r="S46" s="65"/>
    </row>
    <row r="47" spans="2:19" s="1" customFormat="1" ht="17.25" customHeight="1" x14ac:dyDescent="0.2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2:19" ht="17.25" customHeight="1" thickBot="1" x14ac:dyDescent="0.3">
      <c r="B48" s="40" t="s">
        <v>27</v>
      </c>
      <c r="C48" s="41"/>
      <c r="D48" s="42">
        <f t="shared" ref="D48:P48" si="12">D13-D46</f>
        <v>100</v>
      </c>
      <c r="E48" s="42">
        <f t="shared" si="12"/>
        <v>-125</v>
      </c>
      <c r="F48" s="42">
        <f t="shared" si="12"/>
        <v>45</v>
      </c>
      <c r="G48" s="42">
        <f t="shared" si="12"/>
        <v>-1</v>
      </c>
      <c r="H48" s="42">
        <f t="shared" si="12"/>
        <v>224</v>
      </c>
      <c r="I48" s="42">
        <f t="shared" si="12"/>
        <v>269</v>
      </c>
      <c r="J48" s="42">
        <f t="shared" si="12"/>
        <v>269</v>
      </c>
      <c r="K48" s="42">
        <f t="shared" si="12"/>
        <v>269</v>
      </c>
      <c r="L48" s="42">
        <f t="shared" si="12"/>
        <v>269</v>
      </c>
      <c r="M48" s="42">
        <f t="shared" si="12"/>
        <v>269</v>
      </c>
      <c r="N48" s="42">
        <f t="shared" si="12"/>
        <v>269</v>
      </c>
      <c r="O48" s="42">
        <f t="shared" si="12"/>
        <v>269</v>
      </c>
      <c r="P48" s="64">
        <f t="shared" si="12"/>
        <v>269</v>
      </c>
      <c r="Q48" s="41"/>
      <c r="R48" s="42">
        <f>R13-R46</f>
        <v>438</v>
      </c>
      <c r="S48" s="65"/>
    </row>
  </sheetData>
  <mergeCells count="3">
    <mergeCell ref="B14:S14"/>
    <mergeCell ref="B38:S38"/>
    <mergeCell ref="B47:S47"/>
  </mergeCells>
  <conditionalFormatting sqref="E6:P6">
    <cfRule type="expression" dxfId="125" priority="3">
      <formula>E6&lt;0</formula>
    </cfRule>
  </conditionalFormatting>
  <conditionalFormatting sqref="E48:P48">
    <cfRule type="expression" dxfId="124" priority="2">
      <formula>E48&lt;0</formula>
    </cfRule>
  </conditionalFormatting>
  <conditionalFormatting sqref="E13:P13">
    <cfRule type="expression" dxfId="123" priority="1">
      <formula>E13&lt;0</formula>
    </cfRule>
  </conditionalFormatting>
  <printOptions horizontalCentered="1" verticalCentered="1"/>
  <pageMargins left="0.5" right="0.5" top="0.5" bottom="0.5" header="0.3" footer="0.3"/>
  <pageSetup scale="62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2A825BFE-E693-4238-8389-5BCCFE76FDDD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E6:R6</xm:sqref>
        </x14:conditionalFormatting>
        <x14:conditionalFormatting xmlns:xm="http://schemas.microsoft.com/office/excel/2006/main">
          <x14:cfRule type="iconSet" priority="10" id="{3C1E0335-68B6-4E32-9520-0CC0127E0E62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D13:R13</xm:sqref>
        </x14:conditionalFormatting>
        <x14:conditionalFormatting xmlns:xm="http://schemas.microsoft.com/office/excel/2006/main">
          <x14:cfRule type="iconSet" priority="11" id="{46DB4F99-6858-4D3F-B689-77C99193522A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D48:P48 R48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000-000000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'Cash Flow Statement'!D48:P48</xm:f>
              <xm:sqref>S48</xm:sqref>
            </x14:sparkline>
            <x14:sparkline>
              <xm:f>'Cash Flow Statement'!D13:P13</xm:f>
              <xm:sqref>S13</xm:sqref>
            </x14:sparkline>
            <x14:sparkline>
              <xm:f>'Cash Flow Statement'!D45:P45</xm:f>
              <xm:sqref>S45</xm:sqref>
            </x14:sparkline>
            <x14:sparkline>
              <xm:f>'Cash Flow Statement'!D46:P46</xm:f>
              <xm:sqref>S46</xm:sqref>
            </x14:sparkline>
            <x14:sparkline>
              <xm:f>'Cash Flow Statement'!D37:P37</xm:f>
              <xm:sqref>S37</xm:sqref>
            </x14:sparkline>
            <x14:sparkline>
              <xm:f>'Cash Flow Statement'!D6:P6</xm:f>
              <xm:sqref>S6</xm:sqref>
            </x14:sparkline>
            <x14:sparkline>
              <xm:f>'Cash Flow Statement'!D12:P12</xm:f>
              <xm:sqref>S12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0F465CC5CC1C4CAE8043AB2C4C6E1E" ma:contentTypeVersion="19" ma:contentTypeDescription="Create a new document." ma:contentTypeScope="" ma:versionID="24dad73fc1f4eb1d96a0bd3d5a7e998d">
  <xsd:schema xmlns:xsd="http://www.w3.org/2001/XMLSchema" xmlns:xs="http://www.w3.org/2001/XMLSchema" xmlns:p="http://schemas.microsoft.com/office/2006/metadata/properties" xmlns:ns1="http://schemas.microsoft.com/sharepoint/v3" xmlns:ns2="d1180e44-0a94-4c4a-bc69-b08119c34b7a" xmlns:ns3="240a474d-d409-4d19-837e-cee0a861cefe" targetNamespace="http://schemas.microsoft.com/office/2006/metadata/properties" ma:root="true" ma:fieldsID="2262c1fd7996d6b5fd60af2a4873ab63" ns1:_="" ns2:_="" ns3:_="">
    <xsd:import namespace="http://schemas.microsoft.com/sharepoint/v3"/>
    <xsd:import namespace="d1180e44-0a94-4c4a-bc69-b08119c34b7a"/>
    <xsd:import namespace="240a474d-d409-4d19-837e-cee0a861cef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Rating (0-5)" ma:decimals="2" ma:description="Average value of all the ratings that have been submitted" ma:indexed="true" ma:internalName="AverageRating" ma:readOnly="true">
      <xsd:simpleType>
        <xsd:restriction base="dms:Number"/>
      </xsd:simpleType>
    </xsd:element>
    <xsd:element name="RatingCount" ma:index="12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3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5" nillable="true" ma:displayName="Number of Likes" ma:internalName="LikesCount">
      <xsd:simpleType>
        <xsd:restriction base="dms:Unknown"/>
      </xsd:simpleType>
    </xsd:element>
    <xsd:element name="LikedBy" ma:index="16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80e44-0a94-4c4a-bc69-b08119c34b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8" nillable="true" ma:displayName="Sharing Hint Hash" ma:internalName="SharingHintHash" ma:readOnly="true">
      <xsd:simpleType>
        <xsd:restriction base="dms:Text"/>
      </xsd:simpleType>
    </xsd:element>
    <xsd:element name="SharedWithDetails" ma:index="1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a474d-d409-4d19-837e-cee0a861c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_dlc_DocId xmlns="d1180e44-0a94-4c4a-bc69-b08119c34b7a">REX4J2E2KDKH-3-629</_dlc_DocId>
    <_dlc_DocIdUrl xmlns="d1180e44-0a94-4c4a-bc69-b08119c34b7a">
      <Url>https://phezulu.sharepoint.com/sites/opsandtraining/_layouts/15/DocIdRedir.aspx?ID=REX4J2E2KDKH-3-629</Url>
      <Description>REX4J2E2KDKH-3-629</Description>
    </_dlc_DocIdUrl>
  </documentManagement>
</p:properties>
</file>

<file path=customXml/itemProps1.xml><?xml version="1.0" encoding="utf-8"?>
<ds:datastoreItem xmlns:ds="http://schemas.openxmlformats.org/officeDocument/2006/customXml" ds:itemID="{ED3377F6-319E-475E-A8E6-3B3CA94998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152E5B-A209-4255-8EA3-9B21BA8F6F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180e44-0a94-4c4a-bc69-b08119c34b7a"/>
    <ds:schemaRef ds:uri="240a474d-d409-4d19-837e-cee0a861ce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541F62-1F20-4280-B604-C46FE7A3D3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7483ED5-C90C-4624-BF25-1E423136626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d1180e44-0a94-4c4a-bc69-b08119c34b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 Statement</vt:lpstr>
      <vt:lpstr>FiscalYearStartDate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2013-07-02T11:57:52Z</dcterms:created>
  <dcterms:modified xsi:type="dcterms:W3CDTF">2020-09-30T07:38:56Z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TC031076379991</vt:lpwstr>
  </property>
  <property fmtid="{D5CDD505-2E9C-101B-9397-08002B2CF9AE}" pid="3" name="ContentTypeId">
    <vt:lpwstr>0x010100690F465CC5CC1C4CAE8043AB2C4C6E1E</vt:lpwstr>
  </property>
  <property fmtid="{D5CDD505-2E9C-101B-9397-08002B2CF9AE}" pid="4" name="_dlc_DocIdItemGuid">
    <vt:lpwstr>eea8c7ff-ed7d-4261-bc9c-d6dfb15a01ac</vt:lpwstr>
  </property>
</Properties>
</file>